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lapoly 2022\Zadávací dokumentace 2024\"/>
    </mc:Choice>
  </mc:AlternateContent>
  <xr:revisionPtr revIDLastSave="0" documentId="13_ncr:1_{A8589959-B043-41DD-AB26-8C6AE0C08EF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Zajištění vývozu..." sheetId="2" r:id="rId2"/>
  </sheets>
  <definedNames>
    <definedName name="_xlnm._FilterDatabase" localSheetId="1" hidden="1">'OR_PHA - Zajištění vývozu...'!$C$114:$K$140</definedName>
    <definedName name="_xlnm.Print_Titles" localSheetId="1">'OR_PHA - Zajištění vývozu...'!$114:$114</definedName>
    <definedName name="_xlnm.Print_Titles" localSheetId="0">'Rekapitulace zakázky'!$92:$92</definedName>
    <definedName name="_xlnm.Print_Area" localSheetId="1">'OR_PHA - Zajištění vývozu...'!$C$4:$J$76,'OR_PHA - Zajištění vývozu...'!$C$82:$J$98,'OR_PHA - Zajištění vývozu...'!$C$104:$K$140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39" i="2"/>
  <c r="BH139" i="2"/>
  <c r="BG139" i="2"/>
  <c r="BF139" i="2"/>
  <c r="T139" i="2"/>
  <c r="T138" i="2" s="1"/>
  <c r="R139" i="2"/>
  <c r="R138" i="2" s="1"/>
  <c r="P139" i="2"/>
  <c r="P138" i="2" s="1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11" i="2"/>
  <c r="F109" i="2"/>
  <c r="E107" i="2"/>
  <c r="F89" i="2"/>
  <c r="F87" i="2"/>
  <c r="E85" i="2"/>
  <c r="J19" i="2"/>
  <c r="E19" i="2"/>
  <c r="J111" i="2"/>
  <c r="J18" i="2"/>
  <c r="J16" i="2"/>
  <c r="E16" i="2"/>
  <c r="F112" i="2"/>
  <c r="J15" i="2"/>
  <c r="J10" i="2"/>
  <c r="J87" i="2"/>
  <c r="L90" i="1"/>
  <c r="AM90" i="1"/>
  <c r="AM89" i="1"/>
  <c r="L89" i="1"/>
  <c r="AM87" i="1"/>
  <c r="L87" i="1"/>
  <c r="L85" i="1"/>
  <c r="L84" i="1"/>
  <c r="J128" i="2"/>
  <c r="J139" i="2"/>
  <c r="J131" i="2"/>
  <c r="J136" i="2"/>
  <c r="J119" i="2"/>
  <c r="AS94" i="1"/>
  <c r="J125" i="2"/>
  <c r="BK119" i="2"/>
  <c r="BK139" i="2"/>
  <c r="BK128" i="2"/>
  <c r="BK122" i="2"/>
  <c r="J122" i="2"/>
  <c r="J117" i="2"/>
  <c r="BK134" i="2"/>
  <c r="BK117" i="2"/>
  <c r="BK131" i="2"/>
  <c r="J134" i="2"/>
  <c r="BK125" i="2"/>
  <c r="BK136" i="2"/>
  <c r="J32" i="2" l="1"/>
  <c r="AW95" i="1" s="1"/>
  <c r="R121" i="2"/>
  <c r="R115" i="2" s="1"/>
  <c r="T121" i="2"/>
  <c r="BK116" i="2"/>
  <c r="J116" i="2" s="1"/>
  <c r="J95" i="2" s="1"/>
  <c r="P116" i="2"/>
  <c r="T116" i="2"/>
  <c r="P121" i="2"/>
  <c r="R116" i="2"/>
  <c r="BK121" i="2"/>
  <c r="J121" i="2" s="1"/>
  <c r="J96" i="2" s="1"/>
  <c r="BK138" i="2"/>
  <c r="J138" i="2" s="1"/>
  <c r="J97" i="2" s="1"/>
  <c r="J89" i="2"/>
  <c r="J109" i="2"/>
  <c r="BE117" i="2"/>
  <c r="BE128" i="2"/>
  <c r="F90" i="2"/>
  <c r="BE119" i="2"/>
  <c r="BE122" i="2"/>
  <c r="BE125" i="2"/>
  <c r="BE131" i="2"/>
  <c r="BE134" i="2"/>
  <c r="BE136" i="2"/>
  <c r="BE139" i="2"/>
  <c r="F35" i="2"/>
  <c r="BD95" i="1" s="1"/>
  <c r="BD94" i="1" s="1"/>
  <c r="W33" i="1" s="1"/>
  <c r="F34" i="2"/>
  <c r="BC95" i="1"/>
  <c r="BC94" i="1" s="1"/>
  <c r="AY94" i="1" s="1"/>
  <c r="F33" i="2"/>
  <c r="BB95" i="1" s="1"/>
  <c r="BB94" i="1" s="1"/>
  <c r="W31" i="1" s="1"/>
  <c r="F32" i="2"/>
  <c r="BA95" i="1" s="1"/>
  <c r="BA94" i="1" s="1"/>
  <c r="AW94" i="1" s="1"/>
  <c r="AK30" i="1" s="1"/>
  <c r="T115" i="2" l="1"/>
  <c r="P115" i="2"/>
  <c r="AU95" i="1" s="1"/>
  <c r="AU94" i="1" s="1"/>
  <c r="BK115" i="2"/>
  <c r="J115" i="2" s="1"/>
  <c r="J94" i="2" s="1"/>
  <c r="W30" i="1"/>
  <c r="F31" i="2"/>
  <c r="AZ95" i="1" s="1"/>
  <c r="AZ94" i="1" s="1"/>
  <c r="AV94" i="1" s="1"/>
  <c r="AK29" i="1" s="1"/>
  <c r="J31" i="2"/>
  <c r="AV95" i="1" s="1"/>
  <c r="AT95" i="1" s="1"/>
  <c r="AX94" i="1"/>
  <c r="W32" i="1"/>
  <c r="J28" i="2" l="1"/>
  <c r="AG95" i="1" s="1"/>
  <c r="AG94" i="1" s="1"/>
  <c r="AT94" i="1"/>
  <c r="W29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<sst xmlns="http://schemas.openxmlformats.org/spreadsheetml/2006/main" count="478" uniqueCount="167">
  <si>
    <t>Export Komplet</t>
  </si>
  <si>
    <t/>
  </si>
  <si>
    <t>2.0</t>
  </si>
  <si>
    <t>ZAMOK</t>
  </si>
  <si>
    <t>False</t>
  </si>
  <si>
    <t>{85ecd351-7b4f-4dc5-b7d9-39e7971cf62b}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</si>
  <si>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</si>
  <si>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</si>
  <si>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</si>
  <si>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</si>
  <si>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</si>
  <si>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</si>
  <si>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</si>
  <si>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</si>
  <si>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</si>
  <si>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</si>
  <si>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</si>
  <si>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Zajištění vývozu lapolů a dalších servisních činností v obvodu OŘ PHA 2025-2027</t>
  </si>
  <si>
    <t>KSO:</t>
  </si>
  <si>
    <t>CC-CZ:</t>
  </si>
  <si>
    <t>Místo:</t>
  </si>
  <si>
    <t>obvod OŘ Praha</t>
  </si>
  <si>
    <t>Datum:</t>
  </si>
  <si>
    <t>6. 12. 2024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</si>
  <si>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</si>
  <si>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</si>
  <si>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</si>
  <si>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</si>
  <si>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</si>
  <si>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</si>
  <si>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</si>
  <si>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</si>
  <si>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</si>
  <si>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</si>
  <si>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</si>
  <si>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</si>
  <si>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</si>
  <si>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</si>
  <si>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</si>
  <si>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</si>
  <si>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</si>
  <si>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</si>
  <si>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</si>
  <si>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</si>
  <si>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</si>
  <si>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</si>
  <si>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</si>
  <si>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</si>
  <si>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</si>
  <si>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</si>
  <si>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</si>
  <si>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</si>
  <si>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</si>
  <si>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</si>
  <si>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</si>
  <si>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</si>
  <si>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</si>
  <si>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</si>
  <si>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</si>
  <si>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</si>
  <si>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</si>
  <si>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</si>
  <si>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</si>
  <si>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</si>
  <si>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</si>
  <si>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</si>
  <si>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</si>
  <si>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</si>
  <si>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</si>
  <si>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</si>
  <si>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</si>
  <si>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</si>
  <si>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</si>
  <si>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</si>
  <si>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</si>
  <si>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</si>
  <si>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</si>
  <si>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</si>
  <si>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</si>
  <si>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</si>
  <si>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</si>
  <si>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</si>
  <si>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</si>
  <si>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</si>
  <si>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</si>
  <si>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</si>
  <si>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</si>
  <si>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</si>
  <si>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</si>
  <si>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AD-S - Pravidelný vývoz a čištění tukového lapolu</t>
  </si>
  <si>
    <t>02 - Výjezdy a práce mimořádné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</si>
  <si>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</si>
  <si>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</si>
  <si>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</si>
  <si>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</si>
  <si>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</si>
  <si>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</si>
  <si>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</si>
  <si>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</si>
  <si>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</si>
  <si>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</si>
  <si>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</si>
  <si>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</si>
  <si>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AD-S</t>
  </si>
  <si>
    <t>Pravidelný vývoz a čištění tukového lapolu</t>
  </si>
  <si>
    <t>ROZPOCET</t>
  </si>
  <si>
    <t>K</t>
  </si>
  <si>
    <t>PV1</t>
  </si>
  <si>
    <t>Pravidelné čištění tukového lapolu objemu do 5m3 včetně dopravy na místo v obvodu OŘ Praha, přistavení vozu, technologie a hadic (min. 70m hadic pro možnost sání v nepřístupných prostorech pro techniku), vývozu a likvidace odpadu</t>
  </si>
  <si>
    <t>kus</t>
  </si>
  <si>
    <t>4</t>
  </si>
  <si>
    <t>-2071818878</t>
  </si>
  <si>
    <t>VV</t>
  </si>
  <si>
    <t>2*3*2*12"2 roky,3xlapol, 2x měsíčně"</t>
  </si>
  <si>
    <t>PV2</t>
  </si>
  <si>
    <t>Příplatek za každý další 1m3 objemu nad 5m3 tukového lapolu</t>
  </si>
  <si>
    <t>m3</t>
  </si>
  <si>
    <t>-945551763</t>
  </si>
  <si>
    <t>5*2"rezerva, 2x ročně"</t>
  </si>
  <si>
    <t>02</t>
  </si>
  <si>
    <t>Výjezdy a práce mimořádné</t>
  </si>
  <si>
    <t>3</t>
  </si>
  <si>
    <t>HZS4232</t>
  </si>
  <si>
    <t>Hodinová sazba práce v pracovní době od 06:00-18:00h bez ohledu na počet pracovníků včetně dopravy na místo v obvodu OŘ Praha</t>
  </si>
  <si>
    <t>hodina</t>
  </si>
  <si>
    <t>-1219104119</t>
  </si>
  <si>
    <t>P</t>
  </si>
  <si>
    <t>Poznámka k položce:_x000D_
jedná se např. o mimořádné neplánované čištění lapolu a navazující kanalizační části, sání kanalizačních šachet či jímek při poruše._x000D_
_x000D_
předpokládaný (referenční) rozsah prací, účtováno bude dle skutečnosti</t>
  </si>
  <si>
    <t>2*4*12*2"2x za měsíc po 4h, 2 roky"</t>
  </si>
  <si>
    <t>HZS42323</t>
  </si>
  <si>
    <t>Hodinová sazba práce mimo pracovní dobu od 18:00-06:00h, o víkendech a svátcích bez ohledu na počet pracovníků včetně dopravy na místo v obvodu OŘ Praha</t>
  </si>
  <si>
    <t>410590174</t>
  </si>
  <si>
    <t>Poznámka k položce:_x000D_
jedná se např. o mimořádné neplánované čištění lapolu a navazující kanalizační části, sání kanalizačních šachtet či jímek při poruše._x000D_
_x000D_
předpokládaný (referenční) rozsah prací, účtováno bude dle skutečnosti</t>
  </si>
  <si>
    <t>1*4*12*2"1x za měsíc po 4h, 2 roky"</t>
  </si>
  <si>
    <t>5</t>
  </si>
  <si>
    <t>SB1</t>
  </si>
  <si>
    <t>Přistavení sacího bagru pro mimořádné čištění a čerpání včetně dopravy na místo v obvodu OŘ Praha</t>
  </si>
  <si>
    <t>případ</t>
  </si>
  <si>
    <t>-1616292220</t>
  </si>
  <si>
    <t>Poznámka k položce:_x000D_
 Sací bagr je včetně příslušenství a kapacitou min. 100m hadic pro možnost sání v nepřístupných prostorech pro techniku._x000D_
_x000D_
Předpokládaný (referenční) rozsah prací, účtováno bude dle skutečnosti</t>
  </si>
  <si>
    <t>6</t>
  </si>
  <si>
    <t>SB2</t>
  </si>
  <si>
    <t>Přistavení sacího vozu pro mimořádné čištění a čerpání včetně dopravy na místo v obvodu OŘ Praha</t>
  </si>
  <si>
    <t>1516992244</t>
  </si>
  <si>
    <t>Poznámka k položce:_x000D_
Sací vůz je včetně příslušenství a kapacitou min. 70m hadic pro možnost sání v nepřístupných prostorech pro techniku._x000D_
_x000D_
Předpokládaný (referenční) rozsah prací, účtováno bude dle skutečnosti</t>
  </si>
  <si>
    <t>7</t>
  </si>
  <si>
    <t>4.01</t>
  </si>
  <si>
    <t>Příplatek za havarijní výjezd do 2h od nahlášení požadavku v pracovní době 06:00-18:00h v pracovních dnech</t>
  </si>
  <si>
    <t>-542821217</t>
  </si>
  <si>
    <t>Poznámka k položce:_x000D_
jedná se o příplatek za mimořádný havarijní výjezd pro odstranění závady</t>
  </si>
  <si>
    <t>8</t>
  </si>
  <si>
    <t>4.02</t>
  </si>
  <si>
    <t>Příplatek za havarijní výjezd do 2h od nahlášení požadavku mimo pracovní dobu 18:00-06:00h, o víkendech a svátcích</t>
  </si>
  <si>
    <t>1555003039</t>
  </si>
  <si>
    <t>03</t>
  </si>
  <si>
    <t>Odvoz a likvidace odpadu</t>
  </si>
  <si>
    <t>9</t>
  </si>
  <si>
    <t>03.1</t>
  </si>
  <si>
    <t>Odvoz a likvidace odpadu při mimořádném čištění</t>
  </si>
  <si>
    <t>1828887309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</si>
  <si>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</si>
  <si>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</si>
  <si>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</si>
  <si>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</si>
  <si>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</t>
  </si>
  <si>
    <t>Individuální kalkulace</t>
  </si>
  <si>
    <t>24*2"předpoklad výjezdů x 2 m3"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</si>
</sst>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4" t="s">
        <v>14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R5" s="16"/>
      <c r="BE5" s="17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5" t="s">
        <v>17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R6" s="16"/>
      <c r="BE6" s="17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2"/>
      <c r="BS8" s="13" t="s">
        <v>6</v>
      </c>
    </row>
    <row r="9" spans="1:74" ht="14.45" customHeight="1">
      <c r="B9" s="16"/>
      <c r="AR9" s="16"/>
      <c r="BE9" s="17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72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72"/>
      <c r="BS11" s="13" t="s">
        <v>6</v>
      </c>
    </row>
    <row r="12" spans="1:74" ht="6.95" customHeight="1">
      <c r="B12" s="16"/>
      <c r="AR12" s="16"/>
      <c r="BE12" s="172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72"/>
      <c r="BS13" s="13" t="s">
        <v>6</v>
      </c>
    </row>
    <row r="14" spans="1:74" ht="12.75">
      <c r="B14" s="16"/>
      <c r="E14" s="176" t="s">
        <v>31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23" t="s">
        <v>28</v>
      </c>
      <c r="AN14" s="25" t="s">
        <v>31</v>
      </c>
      <c r="AR14" s="16"/>
      <c r="BE14" s="172"/>
      <c r="BS14" s="13" t="s">
        <v>6</v>
      </c>
    </row>
    <row r="15" spans="1:74" ht="6.95" customHeight="1">
      <c r="B15" s="16"/>
      <c r="AR15" s="16"/>
      <c r="BE15" s="172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72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72"/>
      <c r="BS17" s="13" t="s">
        <v>34</v>
      </c>
    </row>
    <row r="18" spans="2:71" ht="6.95" customHeight="1">
      <c r="B18" s="16"/>
      <c r="AR18" s="16"/>
      <c r="BE18" s="172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72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72"/>
      <c r="BS20" s="13" t="s">
        <v>34</v>
      </c>
    </row>
    <row r="21" spans="2:71" ht="6.95" customHeight="1">
      <c r="B21" s="16"/>
      <c r="AR21" s="16"/>
      <c r="BE21" s="172"/>
    </row>
    <row r="22" spans="2:71" ht="12" customHeight="1">
      <c r="B22" s="16"/>
      <c r="D22" s="23" t="s">
        <v>37</v>
      </c>
      <c r="AR22" s="16"/>
      <c r="BE22" s="172"/>
    </row>
    <row r="23" spans="2:71" ht="16.5" customHeight="1">
      <c r="B23" s="16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6"/>
      <c r="BE23" s="172"/>
    </row>
    <row r="24" spans="2:71" ht="6.95" customHeight="1">
      <c r="B24" s="16"/>
      <c r="AR24" s="16"/>
      <c r="BE24" s="17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2"/>
    </row>
    <row r="26" spans="2:71" s="1" customFormat="1" ht="25.9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9">
        <f>ROUND(AG94,2)</f>
        <v>0</v>
      </c>
      <c r="AL26" s="180"/>
      <c r="AM26" s="180"/>
      <c r="AN26" s="180"/>
      <c r="AO26" s="180"/>
      <c r="AR26" s="28"/>
      <c r="BE26" s="172"/>
    </row>
    <row r="27" spans="2:71" s="1" customFormat="1" ht="6.95" customHeight="1">
      <c r="B27" s="28"/>
      <c r="AR27" s="28"/>
      <c r="BE27" s="172"/>
    </row>
    <row r="28" spans="2:71" s="1" customFormat="1" ht="12.75">
      <c r="B28" s="28"/>
      <c r="L28" s="181" t="s">
        <v>39</v>
      </c>
      <c r="M28" s="181"/>
      <c r="N28" s="181"/>
      <c r="O28" s="181"/>
      <c r="P28" s="181"/>
      <c r="W28" s="181" t="s">
        <v>40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41</v>
      </c>
      <c r="AL28" s="181"/>
      <c r="AM28" s="181"/>
      <c r="AN28" s="181"/>
      <c r="AO28" s="181"/>
      <c r="AR28" s="28"/>
      <c r="BE28" s="172"/>
    </row>
    <row r="29" spans="2:71" s="2" customFormat="1" ht="14.45" customHeight="1">
      <c r="B29" s="32"/>
      <c r="D29" s="23" t="s">
        <v>42</v>
      </c>
      <c r="F29" s="23" t="s">
        <v>43</v>
      </c>
      <c r="L29" s="166">
        <v>0.21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2"/>
      <c r="BE29" s="173"/>
    </row>
    <row r="30" spans="2:71" s="2" customFormat="1" ht="14.45" customHeight="1">
      <c r="B30" s="32"/>
      <c r="F30" s="23" t="s">
        <v>44</v>
      </c>
      <c r="L30" s="166">
        <v>0.12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2"/>
      <c r="BE30" s="173"/>
    </row>
    <row r="31" spans="2:71" s="2" customFormat="1" ht="14.45" hidden="1" customHeight="1">
      <c r="B31" s="32"/>
      <c r="F31" s="23" t="s">
        <v>45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2"/>
      <c r="BE31" s="173"/>
    </row>
    <row r="32" spans="2:71" s="2" customFormat="1" ht="14.45" hidden="1" customHeight="1">
      <c r="B32" s="32"/>
      <c r="F32" s="23" t="s">
        <v>46</v>
      </c>
      <c r="L32" s="166">
        <v>0.12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2"/>
      <c r="BE32" s="173"/>
    </row>
    <row r="33" spans="2:57" s="2" customFormat="1" ht="14.45" hidden="1" customHeight="1">
      <c r="B33" s="32"/>
      <c r="F33" s="23" t="s">
        <v>47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2"/>
      <c r="BE33" s="173"/>
    </row>
    <row r="34" spans="2:57" s="1" customFormat="1" ht="6.95" customHeight="1">
      <c r="B34" s="28"/>
      <c r="AR34" s="28"/>
      <c r="BE34" s="172"/>
    </row>
    <row r="35" spans="2:57" s="1" customFormat="1" ht="25.9" customHeight="1">
      <c r="B35" s="28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167" t="s">
        <v>50</v>
      </c>
      <c r="Y35" s="168"/>
      <c r="Z35" s="168"/>
      <c r="AA35" s="168"/>
      <c r="AB35" s="168"/>
      <c r="AC35" s="35"/>
      <c r="AD35" s="35"/>
      <c r="AE35" s="35"/>
      <c r="AF35" s="35"/>
      <c r="AG35" s="35"/>
      <c r="AH35" s="35"/>
      <c r="AI35" s="35"/>
      <c r="AJ35" s="35"/>
      <c r="AK35" s="169">
        <f>SUM(AK26:AK33)</f>
        <v>0</v>
      </c>
      <c r="AL35" s="168"/>
      <c r="AM35" s="168"/>
      <c r="AN35" s="168"/>
      <c r="AO35" s="170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53</v>
      </c>
      <c r="AI60" s="30"/>
      <c r="AJ60" s="30"/>
      <c r="AK60" s="30"/>
      <c r="AL60" s="30"/>
      <c r="AM60" s="39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53</v>
      </c>
      <c r="AI75" s="30"/>
      <c r="AJ75" s="30"/>
      <c r="AK75" s="30"/>
      <c r="AL75" s="30"/>
      <c r="AM75" s="39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57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OR_PHA</v>
      </c>
      <c r="AR84" s="44"/>
    </row>
    <row r="85" spans="1:90" s="4" customFormat="1" ht="36.950000000000003" customHeight="1">
      <c r="B85" s="45"/>
      <c r="C85" s="46" t="s">
        <v>16</v>
      </c>
      <c r="L85" s="155" t="str">
        <f>K6</f>
        <v>Zajištění vývozu lapolů a dalších servisních činností v obvodu OŘ PHA 2025-2027</v>
      </c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obvod OŘ Praha</v>
      </c>
      <c r="AI87" s="23" t="s">
        <v>22</v>
      </c>
      <c r="AM87" s="157" t="str">
        <f>IF(AN8= "","",AN8)</f>
        <v>6. 12. 2024</v>
      </c>
      <c r="AN87" s="157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Správa železnic, státní organizace</v>
      </c>
      <c r="AI89" s="23" t="s">
        <v>32</v>
      </c>
      <c r="AM89" s="158" t="str">
        <f>IF(E17="","",E17)</f>
        <v xml:space="preserve"> </v>
      </c>
      <c r="AN89" s="159"/>
      <c r="AO89" s="159"/>
      <c r="AP89" s="159"/>
      <c r="AR89" s="28"/>
      <c r="AS89" s="160" t="s">
        <v>58</v>
      </c>
      <c r="AT89" s="16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35</v>
      </c>
      <c r="AM90" s="158" t="str">
        <f>IF(E20="","",E20)</f>
        <v>L. Ulrich, DiS.</v>
      </c>
      <c r="AN90" s="159"/>
      <c r="AO90" s="159"/>
      <c r="AP90" s="159"/>
      <c r="AR90" s="28"/>
      <c r="AS90" s="162"/>
      <c r="AT90" s="163"/>
      <c r="BD90" s="52"/>
    </row>
    <row r="91" spans="1:90" s="1" customFormat="1" ht="10.9" customHeight="1">
      <c r="B91" s="28"/>
      <c r="AR91" s="28"/>
      <c r="AS91" s="162"/>
      <c r="AT91" s="163"/>
      <c r="BD91" s="52"/>
    </row>
    <row r="92" spans="1:90" s="1" customFormat="1" ht="29.25" customHeight="1">
      <c r="B92" s="28"/>
      <c r="C92" s="145" t="s">
        <v>59</v>
      </c>
      <c r="D92" s="146"/>
      <c r="E92" s="146"/>
      <c r="F92" s="146"/>
      <c r="G92" s="146"/>
      <c r="H92" s="53"/>
      <c r="I92" s="147" t="s">
        <v>60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8" t="s">
        <v>61</v>
      </c>
      <c r="AH92" s="146"/>
      <c r="AI92" s="146"/>
      <c r="AJ92" s="146"/>
      <c r="AK92" s="146"/>
      <c r="AL92" s="146"/>
      <c r="AM92" s="146"/>
      <c r="AN92" s="147" t="s">
        <v>62</v>
      </c>
      <c r="AO92" s="146"/>
      <c r="AP92" s="149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3">
        <f>ROUND(AG95,2)</f>
        <v>0</v>
      </c>
      <c r="AH94" s="153"/>
      <c r="AI94" s="153"/>
      <c r="AJ94" s="153"/>
      <c r="AK94" s="153"/>
      <c r="AL94" s="153"/>
      <c r="AM94" s="153"/>
      <c r="AN94" s="154">
        <f>SUM(AG94,AT94)</f>
        <v>0</v>
      </c>
      <c r="AO94" s="154"/>
      <c r="AP94" s="154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V94" s="68" t="s">
        <v>79</v>
      </c>
      <c r="BW94" s="68" t="s">
        <v>5</v>
      </c>
      <c r="BX94" s="68" t="s">
        <v>80</v>
      </c>
      <c r="CL94" s="68" t="s">
        <v>1</v>
      </c>
    </row>
    <row r="95" spans="1:90" s="6" customFormat="1" ht="37.5" customHeight="1">
      <c r="A95" s="69" t="s">
        <v>81</v>
      </c>
      <c r="B95" s="70"/>
      <c r="C95" s="71"/>
      <c r="D95" s="152" t="s">
        <v>14</v>
      </c>
      <c r="E95" s="152"/>
      <c r="F95" s="152"/>
      <c r="G95" s="152"/>
      <c r="H95" s="152"/>
      <c r="I95" s="72"/>
      <c r="J95" s="152" t="s">
        <v>17</v>
      </c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0">
        <f>'OR_PHA - Zajištění vývozu...'!J28</f>
        <v>0</v>
      </c>
      <c r="AH95" s="151"/>
      <c r="AI95" s="151"/>
      <c r="AJ95" s="151"/>
      <c r="AK95" s="151"/>
      <c r="AL95" s="151"/>
      <c r="AM95" s="151"/>
      <c r="AN95" s="150">
        <f>SUM(AG95,AT95)</f>
        <v>0</v>
      </c>
      <c r="AO95" s="151"/>
      <c r="AP95" s="151"/>
      <c r="AQ95" s="73" t="s">
        <v>82</v>
      </c>
      <c r="AR95" s="70"/>
      <c r="AS95" s="74">
        <v>0</v>
      </c>
      <c r="AT95" s="75">
        <f>ROUND(SUM(AV95:AW95),2)</f>
        <v>0</v>
      </c>
      <c r="AU95" s="76">
        <f>'OR_PHA - Zajištění vývozu...'!P115</f>
        <v>0</v>
      </c>
      <c r="AV95" s="75">
        <f>'OR_PHA - Zajištění vývozu...'!J31</f>
        <v>0</v>
      </c>
      <c r="AW95" s="75">
        <f>'OR_PHA - Zajištění vývozu...'!J32</f>
        <v>0</v>
      </c>
      <c r="AX95" s="75">
        <f>'OR_PHA - Zajištění vývozu...'!J33</f>
        <v>0</v>
      </c>
      <c r="AY95" s="75">
        <f>'OR_PHA - Zajištění vývozu...'!J34</f>
        <v>0</v>
      </c>
      <c r="AZ95" s="75">
        <f>'OR_PHA - Zajištění vývozu...'!F31</f>
        <v>0</v>
      </c>
      <c r="BA95" s="75">
        <f>'OR_PHA - Zajištění vývozu...'!F32</f>
        <v>0</v>
      </c>
      <c r="BB95" s="75">
        <f>'OR_PHA - Zajištění vývozu...'!F33</f>
        <v>0</v>
      </c>
      <c r="BC95" s="75">
        <f>'OR_PHA - Zajištění vývozu...'!F34</f>
        <v>0</v>
      </c>
      <c r="BD95" s="77">
        <f>'OR_PHA - Zajištění vývozu...'!F35</f>
        <v>0</v>
      </c>
      <c r="BT95" s="78" t="s">
        <v>83</v>
      </c>
      <c r="BU95" s="78" t="s">
        <v>84</v>
      </c>
      <c r="BV95" s="78" t="s">
        <v>79</v>
      </c>
      <c r="BW95" s="78" t="s">
        <v>5</v>
      </c>
      <c r="BX95" s="78" t="s">
        <v>80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x9z1eyBoxzWJKzr5888AeIbPqpUo6pu8z7BVv+4xOHtKAyARbo2RzZRLcyvizK/FZ7j3gCEg2VTbefX+xqkIkg==" saltValue="iRC4mi4mDbgKeklZwHn4X4WZD7ehdRnUgZIw4ILVGGWm9I+ciUTSnVNbKSz1zkCbX5gQZe8efLdTDAacUeO9n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Zajištění vývozu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tabSelected="1" workbookViewId="0">
      <selection activeCell="H141" sqref="H1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66.16406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160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" customHeight="1">
      <c r="B7" s="28"/>
      <c r="E7" s="155" t="s">
        <v>17</v>
      </c>
      <c r="F7" s="182"/>
      <c r="G7" s="182"/>
      <c r="H7" s="182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zakázky'!AN8</f>
        <v>6. 12. 2024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27</v>
      </c>
      <c r="I13" s="23" t="s">
        <v>28</v>
      </c>
      <c r="J13" s="21" t="s">
        <v>29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30</v>
      </c>
      <c r="I15" s="23" t="s">
        <v>25</v>
      </c>
      <c r="J15" s="24" t="str">
        <f>'Rekapitulace zakázky'!AN13</f>
        <v>Vyplň údaj</v>
      </c>
      <c r="L15" s="28"/>
    </row>
    <row r="16" spans="2:46" s="1" customFormat="1" ht="18" customHeight="1">
      <c r="B16" s="28"/>
      <c r="E16" s="183" t="str">
        <f>'Rekapitulace zakázky'!E14</f>
        <v>Vyplň údaj</v>
      </c>
      <c r="F16" s="174"/>
      <c r="G16" s="174"/>
      <c r="H16" s="174"/>
      <c r="I16" s="23" t="s">
        <v>28</v>
      </c>
      <c r="J16" s="24" t="str">
        <f>'Rekapitulace zakázky'!AN14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32</v>
      </c>
      <c r="I18" s="23" t="s">
        <v>25</v>
      </c>
      <c r="J18" s="21" t="str">
        <f>IF('Rekapitulace zakázky'!AN16="","",'Rekapitulace zakázky'!AN16)</f>
        <v/>
      </c>
      <c r="L18" s="28"/>
    </row>
    <row r="19" spans="2:12" s="1" customFormat="1" ht="18" customHeight="1">
      <c r="B19" s="28"/>
      <c r="E19" s="21" t="str">
        <f>IF('Rekapitulace zakázky'!E17="","",'Rekapitulace zakázky'!E17)</f>
        <v xml:space="preserve"> </v>
      </c>
      <c r="I19" s="23" t="s">
        <v>28</v>
      </c>
      <c r="J19" s="21" t="str">
        <f>IF('Rekapitulace zakázky'!AN17="","",'Rekapitulace zakázky'!AN17)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35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/>
      <c r="I22" s="23" t="s">
        <v>28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37</v>
      </c>
      <c r="L24" s="28"/>
    </row>
    <row r="25" spans="2:12" s="7" customFormat="1" ht="16.5" customHeight="1">
      <c r="B25" s="80"/>
      <c r="E25" s="178" t="s">
        <v>1</v>
      </c>
      <c r="F25" s="178"/>
      <c r="G25" s="178"/>
      <c r="H25" s="178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38</v>
      </c>
      <c r="J28" s="62">
        <f>ROUND(J115,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40</v>
      </c>
      <c r="I30" s="31" t="s">
        <v>39</v>
      </c>
      <c r="J30" s="31" t="s">
        <v>41</v>
      </c>
      <c r="L30" s="28"/>
    </row>
    <row r="31" spans="2:12" s="1" customFormat="1" ht="14.45" customHeight="1">
      <c r="B31" s="28"/>
      <c r="D31" s="51" t="s">
        <v>42</v>
      </c>
      <c r="E31" s="23" t="s">
        <v>43</v>
      </c>
      <c r="F31" s="82">
        <f>ROUND((SUM(BE115:BE140)),  2)</f>
        <v>0</v>
      </c>
      <c r="I31" s="83">
        <v>0.21</v>
      </c>
      <c r="J31" s="82">
        <f>ROUND(((SUM(BE115:BE140))*I31),  2)</f>
        <v>0</v>
      </c>
      <c r="L31" s="28"/>
    </row>
    <row r="32" spans="2:12" s="1" customFormat="1" ht="14.45" customHeight="1">
      <c r="B32" s="28"/>
      <c r="E32" s="23" t="s">
        <v>44</v>
      </c>
      <c r="F32" s="82">
        <f>ROUND((SUM(BF115:BF140)),  2)</f>
        <v>0</v>
      </c>
      <c r="I32" s="83">
        <v>0.12</v>
      </c>
      <c r="J32" s="82">
        <f>ROUND(((SUM(BF115:BF140))*I32),  2)</f>
        <v>0</v>
      </c>
      <c r="L32" s="28"/>
    </row>
    <row r="33" spans="2:12" s="1" customFormat="1" ht="14.45" hidden="1" customHeight="1">
      <c r="B33" s="28"/>
      <c r="E33" s="23" t="s">
        <v>45</v>
      </c>
      <c r="F33" s="82">
        <f>ROUND((SUM(BG115:BG140)),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46</v>
      </c>
      <c r="F34" s="82">
        <f>ROUND((SUM(BH115:BH140)),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47</v>
      </c>
      <c r="F35" s="82">
        <f>ROUND((SUM(BI115:BI140)),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48</v>
      </c>
      <c r="E37" s="53"/>
      <c r="F37" s="53"/>
      <c r="G37" s="86" t="s">
        <v>49</v>
      </c>
      <c r="H37" s="87" t="s">
        <v>50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53</v>
      </c>
      <c r="E61" s="30"/>
      <c r="F61" s="90" t="s">
        <v>54</v>
      </c>
      <c r="G61" s="39" t="s">
        <v>53</v>
      </c>
      <c r="H61" s="30"/>
      <c r="I61" s="30"/>
      <c r="J61" s="91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55</v>
      </c>
      <c r="E65" s="38"/>
      <c r="F65" s="38"/>
      <c r="G65" s="37" t="s">
        <v>56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53</v>
      </c>
      <c r="E76" s="30"/>
      <c r="F76" s="90" t="s">
        <v>54</v>
      </c>
      <c r="G76" s="39" t="s">
        <v>53</v>
      </c>
      <c r="H76" s="30"/>
      <c r="I76" s="30"/>
      <c r="J76" s="91" t="s">
        <v>54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161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30" customHeight="1">
      <c r="B85" s="28"/>
      <c r="E85" s="155" t="str">
        <f>E7</f>
        <v>Zajištění vývozu lapolů a dalších servisních činností v obvodu OŘ PHA 2025-2027</v>
      </c>
      <c r="F85" s="182"/>
      <c r="G85" s="182"/>
      <c r="H85" s="182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obvod OŘ Praha</v>
      </c>
      <c r="I87" s="23" t="s">
        <v>22</v>
      </c>
      <c r="J87" s="48" t="str">
        <f>IF(J10="","",J10)</f>
        <v>6. 12. 2024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Správa železnic, státní organizace</v>
      </c>
      <c r="I89" s="23" t="s">
        <v>32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30</v>
      </c>
      <c r="F90" s="21" t="str">
        <f>IF(E16="","",E16)</f>
        <v>Vyplň údaj</v>
      </c>
      <c r="I90" s="23" t="s">
        <v>35</v>
      </c>
      <c r="J90" s="26"/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162</v>
      </c>
      <c r="J94" s="62">
        <f>J115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J116</f>
        <v>0</v>
      </c>
      <c r="L95" s="95"/>
    </row>
    <row r="96" spans="2:47" s="8" customFormat="1" ht="24.95" customHeight="1">
      <c r="B96" s="95"/>
      <c r="D96" s="96" t="s">
        <v>90</v>
      </c>
      <c r="E96" s="97"/>
      <c r="F96" s="97"/>
      <c r="G96" s="97"/>
      <c r="H96" s="97"/>
      <c r="I96" s="97"/>
      <c r="J96" s="98">
        <f>J121</f>
        <v>0</v>
      </c>
      <c r="L96" s="95"/>
    </row>
    <row r="97" spans="2:12" s="8" customFormat="1" ht="24.95" customHeight="1">
      <c r="B97" s="95"/>
      <c r="D97" s="96" t="s">
        <v>91</v>
      </c>
      <c r="E97" s="97"/>
      <c r="F97" s="97"/>
      <c r="G97" s="97"/>
      <c r="H97" s="97"/>
      <c r="I97" s="97"/>
      <c r="J97" s="98">
        <f>J138</f>
        <v>0</v>
      </c>
      <c r="L97" s="95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17" t="s">
        <v>163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3" t="s">
        <v>16</v>
      </c>
      <c r="L106" s="28"/>
    </row>
    <row r="107" spans="2:12" s="1" customFormat="1" ht="30" customHeight="1">
      <c r="B107" s="28"/>
      <c r="E107" s="155" t="str">
        <f>E7</f>
        <v>Zajištění vývozu lapolů a dalších servisních činností v obvodu OŘ PHA 2025-2027</v>
      </c>
      <c r="F107" s="182"/>
      <c r="G107" s="182"/>
      <c r="H107" s="182"/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20</v>
      </c>
      <c r="F109" s="21" t="str">
        <f>F10</f>
        <v>obvod OŘ Praha</v>
      </c>
      <c r="I109" s="23" t="s">
        <v>22</v>
      </c>
      <c r="J109" s="48" t="str">
        <f>IF(J10="","",J10)</f>
        <v>6. 12. 2024</v>
      </c>
      <c r="L109" s="28"/>
    </row>
    <row r="110" spans="2:12" s="1" customFormat="1" ht="6.95" customHeight="1">
      <c r="B110" s="28"/>
      <c r="L110" s="28"/>
    </row>
    <row r="111" spans="2:12" s="1" customFormat="1" ht="15.2" customHeight="1">
      <c r="B111" s="28"/>
      <c r="C111" s="23" t="s">
        <v>24</v>
      </c>
      <c r="F111" s="21" t="str">
        <f>E13</f>
        <v>Správa železnic, státní organizace</v>
      </c>
      <c r="I111" s="23" t="s">
        <v>32</v>
      </c>
      <c r="J111" s="26" t="str">
        <f>E19</f>
        <v xml:space="preserve"> </v>
      </c>
      <c r="L111" s="28"/>
    </row>
    <row r="112" spans="2:12" s="1" customFormat="1" ht="15.2" customHeight="1">
      <c r="B112" s="28"/>
      <c r="C112" s="23" t="s">
        <v>30</v>
      </c>
      <c r="F112" s="21" t="str">
        <f>IF(E16="","",E16)</f>
        <v>Vyplň údaj</v>
      </c>
      <c r="I112" s="23" t="s">
        <v>35</v>
      </c>
      <c r="J112" s="26"/>
      <c r="L112" s="28"/>
    </row>
    <row r="113" spans="2:65" s="1" customFormat="1" ht="10.35" customHeight="1">
      <c r="B113" s="28"/>
      <c r="L113" s="28"/>
    </row>
    <row r="114" spans="2:65" s="9" customFormat="1" ht="29.25" customHeight="1">
      <c r="B114" s="99"/>
      <c r="C114" s="100" t="s">
        <v>92</v>
      </c>
      <c r="D114" s="101" t="s">
        <v>63</v>
      </c>
      <c r="E114" s="101" t="s">
        <v>59</v>
      </c>
      <c r="F114" s="101" t="s">
        <v>60</v>
      </c>
      <c r="G114" s="101" t="s">
        <v>93</v>
      </c>
      <c r="H114" s="101" t="s">
        <v>94</v>
      </c>
      <c r="I114" s="101" t="s">
        <v>95</v>
      </c>
      <c r="J114" s="101" t="s">
        <v>87</v>
      </c>
      <c r="K114" s="102" t="s">
        <v>96</v>
      </c>
      <c r="L114" s="99"/>
      <c r="M114" s="55" t="s">
        <v>1</v>
      </c>
      <c r="N114" s="56" t="s">
        <v>42</v>
      </c>
      <c r="O114" s="56" t="s">
        <v>97</v>
      </c>
      <c r="P114" s="56" t="s">
        <v>98</v>
      </c>
      <c r="Q114" s="56" t="s">
        <v>99</v>
      </c>
      <c r="R114" s="56" t="s">
        <v>100</v>
      </c>
      <c r="S114" s="56" t="s">
        <v>101</v>
      </c>
      <c r="T114" s="57" t="s">
        <v>102</v>
      </c>
    </row>
    <row r="115" spans="2:65" s="1" customFormat="1" ht="22.9" customHeight="1">
      <c r="B115" s="28"/>
      <c r="C115" s="60" t="s">
        <v>164</v>
      </c>
      <c r="J115" s="103">
        <f>BK115</f>
        <v>0</v>
      </c>
      <c r="L115" s="28"/>
      <c r="M115" s="58"/>
      <c r="N115" s="49"/>
      <c r="O115" s="49"/>
      <c r="P115" s="104">
        <f>P116+P121+P138</f>
        <v>0</v>
      </c>
      <c r="Q115" s="49"/>
      <c r="R115" s="104">
        <f>R116+R121+R138</f>
        <v>0</v>
      </c>
      <c r="S115" s="49"/>
      <c r="T115" s="105">
        <f>T116+T121+T138</f>
        <v>0</v>
      </c>
      <c r="AT115" s="13" t="s">
        <v>77</v>
      </c>
      <c r="AU115" s="13" t="s">
        <v>88</v>
      </c>
      <c r="BK115" s="106">
        <f>BK116+BK121+BK138</f>
        <v>0</v>
      </c>
    </row>
    <row r="116" spans="2:65" s="10" customFormat="1" ht="25.9" customHeight="1">
      <c r="B116" s="107"/>
      <c r="D116" s="108" t="s">
        <v>77</v>
      </c>
      <c r="E116" s="109" t="s">
        <v>103</v>
      </c>
      <c r="F116" s="109" t="s">
        <v>104</v>
      </c>
      <c r="I116" s="110"/>
      <c r="J116" s="111">
        <f>BK116</f>
        <v>0</v>
      </c>
      <c r="L116" s="107"/>
      <c r="M116" s="112"/>
      <c r="P116" s="113">
        <f>SUM(P117:P120)</f>
        <v>0</v>
      </c>
      <c r="R116" s="113">
        <f>SUM(R117:R120)</f>
        <v>0</v>
      </c>
      <c r="T116" s="114">
        <f>SUM(T117:T120)</f>
        <v>0</v>
      </c>
      <c r="AR116" s="108" t="s">
        <v>83</v>
      </c>
      <c r="AT116" s="115" t="s">
        <v>77</v>
      </c>
      <c r="AU116" s="115" t="s">
        <v>78</v>
      </c>
      <c r="AY116" s="108" t="s">
        <v>105</v>
      </c>
      <c r="BK116" s="116">
        <f>SUM(BK117:BK120)</f>
        <v>0</v>
      </c>
    </row>
    <row r="117" spans="2:65" s="1" customFormat="1" ht="66.75" customHeight="1">
      <c r="B117" s="28"/>
      <c r="C117" s="117" t="s">
        <v>83</v>
      </c>
      <c r="D117" s="117" t="s">
        <v>106</v>
      </c>
      <c r="E117" s="118" t="s">
        <v>107</v>
      </c>
      <c r="F117" s="119" t="s">
        <v>108</v>
      </c>
      <c r="G117" s="120" t="s">
        <v>109</v>
      </c>
      <c r="H117" s="121">
        <v>144</v>
      </c>
      <c r="I117" s="122"/>
      <c r="J117" s="123">
        <f>ROUND(I117*H117,2)</f>
        <v>0</v>
      </c>
      <c r="K117" s="119" t="s">
        <v>165</v>
      </c>
      <c r="L117" s="28"/>
      <c r="M117" s="124" t="s">
        <v>1</v>
      </c>
      <c r="N117" s="125" t="s">
        <v>43</v>
      </c>
      <c r="P117" s="126">
        <f>O117*H117</f>
        <v>0</v>
      </c>
      <c r="Q117" s="126">
        <v>0</v>
      </c>
      <c r="R117" s="126">
        <f>Q117*H117</f>
        <v>0</v>
      </c>
      <c r="S117" s="126">
        <v>0</v>
      </c>
      <c r="T117" s="127">
        <f>S117*H117</f>
        <v>0</v>
      </c>
      <c r="AR117" s="128" t="s">
        <v>110</v>
      </c>
      <c r="AT117" s="128" t="s">
        <v>106</v>
      </c>
      <c r="AU117" s="128" t="s">
        <v>83</v>
      </c>
      <c r="AY117" s="13" t="s">
        <v>105</v>
      </c>
      <c r="BE117" s="129">
        <f>IF(N117="základní",J117,0)</f>
        <v>0</v>
      </c>
      <c r="BF117" s="129">
        <f>IF(N117="snížená",J117,0)</f>
        <v>0</v>
      </c>
      <c r="BG117" s="129">
        <f>IF(N117="zákl. přenesená",J117,0)</f>
        <v>0</v>
      </c>
      <c r="BH117" s="129">
        <f>IF(N117="sníž. přenesená",J117,0)</f>
        <v>0</v>
      </c>
      <c r="BI117" s="129">
        <f>IF(N117="nulová",J117,0)</f>
        <v>0</v>
      </c>
      <c r="BJ117" s="13" t="s">
        <v>83</v>
      </c>
      <c r="BK117" s="129">
        <f>ROUND(I117*H117,2)</f>
        <v>0</v>
      </c>
      <c r="BL117" s="13" t="s">
        <v>110</v>
      </c>
      <c r="BM117" s="128" t="s">
        <v>111</v>
      </c>
    </row>
    <row r="118" spans="2:65" s="11" customFormat="1">
      <c r="B118" s="130"/>
      <c r="D118" s="131" t="s">
        <v>112</v>
      </c>
      <c r="E118" s="132" t="s">
        <v>1</v>
      </c>
      <c r="F118" s="133" t="s">
        <v>113</v>
      </c>
      <c r="H118" s="134">
        <v>144</v>
      </c>
      <c r="I118" s="135"/>
      <c r="L118" s="130"/>
      <c r="M118" s="136"/>
      <c r="T118" s="137"/>
      <c r="AT118" s="132" t="s">
        <v>112</v>
      </c>
      <c r="AU118" s="132" t="s">
        <v>83</v>
      </c>
      <c r="AV118" s="11" t="s">
        <v>85</v>
      </c>
      <c r="AW118" s="11" t="s">
        <v>34</v>
      </c>
      <c r="AX118" s="11" t="s">
        <v>83</v>
      </c>
      <c r="AY118" s="132" t="s">
        <v>105</v>
      </c>
    </row>
    <row r="119" spans="2:65" s="1" customFormat="1" ht="24.2" customHeight="1">
      <c r="B119" s="28"/>
      <c r="C119" s="117" t="s">
        <v>85</v>
      </c>
      <c r="D119" s="117" t="s">
        <v>106</v>
      </c>
      <c r="E119" s="118" t="s">
        <v>114</v>
      </c>
      <c r="F119" s="119" t="s">
        <v>115</v>
      </c>
      <c r="G119" s="120" t="s">
        <v>116</v>
      </c>
      <c r="H119" s="121">
        <v>10</v>
      </c>
      <c r="I119" s="122"/>
      <c r="J119" s="123">
        <f>ROUND(I119*H119,2)</f>
        <v>0</v>
      </c>
      <c r="K119" s="119" t="s">
        <v>165</v>
      </c>
      <c r="L119" s="28"/>
      <c r="M119" s="124" t="s">
        <v>1</v>
      </c>
      <c r="N119" s="125" t="s">
        <v>43</v>
      </c>
      <c r="P119" s="126">
        <f>O119*H119</f>
        <v>0</v>
      </c>
      <c r="Q119" s="126">
        <v>0</v>
      </c>
      <c r="R119" s="126">
        <f>Q119*H119</f>
        <v>0</v>
      </c>
      <c r="S119" s="126">
        <v>0</v>
      </c>
      <c r="T119" s="127">
        <f>S119*H119</f>
        <v>0</v>
      </c>
      <c r="AR119" s="128" t="s">
        <v>110</v>
      </c>
      <c r="AT119" s="128" t="s">
        <v>106</v>
      </c>
      <c r="AU119" s="128" t="s">
        <v>83</v>
      </c>
      <c r="AY119" s="13" t="s">
        <v>105</v>
      </c>
      <c r="BE119" s="129">
        <f>IF(N119="základní",J119,0)</f>
        <v>0</v>
      </c>
      <c r="BF119" s="129">
        <f>IF(N119="snížená",J119,0)</f>
        <v>0</v>
      </c>
      <c r="BG119" s="129">
        <f>IF(N119="zákl. přenesená",J119,0)</f>
        <v>0</v>
      </c>
      <c r="BH119" s="129">
        <f>IF(N119="sníž. přenesená",J119,0)</f>
        <v>0</v>
      </c>
      <c r="BI119" s="129">
        <f>IF(N119="nulová",J119,0)</f>
        <v>0</v>
      </c>
      <c r="BJ119" s="13" t="s">
        <v>83</v>
      </c>
      <c r="BK119" s="129">
        <f>ROUND(I119*H119,2)</f>
        <v>0</v>
      </c>
      <c r="BL119" s="13" t="s">
        <v>110</v>
      </c>
      <c r="BM119" s="128" t="s">
        <v>117</v>
      </c>
    </row>
    <row r="120" spans="2:65" s="11" customFormat="1">
      <c r="B120" s="130"/>
      <c r="D120" s="131" t="s">
        <v>112</v>
      </c>
      <c r="E120" s="132" t="s">
        <v>1</v>
      </c>
      <c r="F120" s="133" t="s">
        <v>118</v>
      </c>
      <c r="H120" s="134">
        <v>10</v>
      </c>
      <c r="I120" s="135"/>
      <c r="L120" s="130"/>
      <c r="M120" s="136"/>
      <c r="T120" s="137"/>
      <c r="AT120" s="132" t="s">
        <v>112</v>
      </c>
      <c r="AU120" s="132" t="s">
        <v>83</v>
      </c>
      <c r="AV120" s="11" t="s">
        <v>85</v>
      </c>
      <c r="AW120" s="11" t="s">
        <v>34</v>
      </c>
      <c r="AX120" s="11" t="s">
        <v>83</v>
      </c>
      <c r="AY120" s="132" t="s">
        <v>105</v>
      </c>
    </row>
    <row r="121" spans="2:65" s="10" customFormat="1" ht="25.9" customHeight="1">
      <c r="B121" s="107"/>
      <c r="D121" s="108" t="s">
        <v>77</v>
      </c>
      <c r="E121" s="109" t="s">
        <v>119</v>
      </c>
      <c r="F121" s="109" t="s">
        <v>120</v>
      </c>
      <c r="I121" s="110"/>
      <c r="J121" s="111">
        <f>BK121</f>
        <v>0</v>
      </c>
      <c r="L121" s="107"/>
      <c r="M121" s="112"/>
      <c r="P121" s="113">
        <f>SUM(P122:P137)</f>
        <v>0</v>
      </c>
      <c r="R121" s="113">
        <f>SUM(R122:R137)</f>
        <v>0</v>
      </c>
      <c r="T121" s="114">
        <f>SUM(T122:T137)</f>
        <v>0</v>
      </c>
      <c r="AR121" s="108" t="s">
        <v>83</v>
      </c>
      <c r="AT121" s="115" t="s">
        <v>77</v>
      </c>
      <c r="AU121" s="115" t="s">
        <v>78</v>
      </c>
      <c r="AY121" s="108" t="s">
        <v>105</v>
      </c>
      <c r="BK121" s="116">
        <f>SUM(BK122:BK137)</f>
        <v>0</v>
      </c>
    </row>
    <row r="122" spans="2:65" s="1" customFormat="1" ht="37.9" customHeight="1">
      <c r="B122" s="28"/>
      <c r="C122" s="117" t="s">
        <v>121</v>
      </c>
      <c r="D122" s="117" t="s">
        <v>106</v>
      </c>
      <c r="E122" s="118" t="s">
        <v>122</v>
      </c>
      <c r="F122" s="119" t="s">
        <v>123</v>
      </c>
      <c r="G122" s="120" t="s">
        <v>124</v>
      </c>
      <c r="H122" s="121">
        <v>192</v>
      </c>
      <c r="I122" s="122"/>
      <c r="J122" s="123">
        <f>ROUND(I122*H122,2)</f>
        <v>0</v>
      </c>
      <c r="K122" s="119" t="s">
        <v>165</v>
      </c>
      <c r="L122" s="28"/>
      <c r="M122" s="124" t="s">
        <v>1</v>
      </c>
      <c r="N122" s="125" t="s">
        <v>43</v>
      </c>
      <c r="P122" s="126">
        <f>O122*H122</f>
        <v>0</v>
      </c>
      <c r="Q122" s="126">
        <v>0</v>
      </c>
      <c r="R122" s="126">
        <f>Q122*H122</f>
        <v>0</v>
      </c>
      <c r="S122" s="126">
        <v>0</v>
      </c>
      <c r="T122" s="127">
        <f>S122*H122</f>
        <v>0</v>
      </c>
      <c r="AR122" s="128" t="s">
        <v>110</v>
      </c>
      <c r="AT122" s="128" t="s">
        <v>106</v>
      </c>
      <c r="AU122" s="128" t="s">
        <v>83</v>
      </c>
      <c r="AY122" s="13" t="s">
        <v>105</v>
      </c>
      <c r="BE122" s="129">
        <f>IF(N122="základní",J122,0)</f>
        <v>0</v>
      </c>
      <c r="BF122" s="129">
        <f>IF(N122="snížená",J122,0)</f>
        <v>0</v>
      </c>
      <c r="BG122" s="129">
        <f>IF(N122="zákl. přenesená",J122,0)</f>
        <v>0</v>
      </c>
      <c r="BH122" s="129">
        <f>IF(N122="sníž. přenesená",J122,0)</f>
        <v>0</v>
      </c>
      <c r="BI122" s="129">
        <f>IF(N122="nulová",J122,0)</f>
        <v>0</v>
      </c>
      <c r="BJ122" s="13" t="s">
        <v>83</v>
      </c>
      <c r="BK122" s="129">
        <f>ROUND(I122*H122,2)</f>
        <v>0</v>
      </c>
      <c r="BL122" s="13" t="s">
        <v>110</v>
      </c>
      <c r="BM122" s="128" t="s">
        <v>125</v>
      </c>
    </row>
    <row r="123" spans="2:65" s="1" customFormat="1" ht="48.75">
      <c r="B123" s="28"/>
      <c r="D123" s="131" t="s">
        <v>126</v>
      </c>
      <c r="F123" s="138" t="s">
        <v>127</v>
      </c>
      <c r="I123" s="139"/>
      <c r="L123" s="28"/>
      <c r="M123" s="140"/>
      <c r="T123" s="52"/>
      <c r="AT123" s="13" t="s">
        <v>126</v>
      </c>
      <c r="AU123" s="13" t="s">
        <v>83</v>
      </c>
    </row>
    <row r="124" spans="2:65" s="11" customFormat="1">
      <c r="B124" s="130"/>
      <c r="D124" s="131" t="s">
        <v>112</v>
      </c>
      <c r="E124" s="132" t="s">
        <v>1</v>
      </c>
      <c r="F124" s="133" t="s">
        <v>128</v>
      </c>
      <c r="H124" s="134">
        <v>192</v>
      </c>
      <c r="I124" s="135"/>
      <c r="L124" s="130"/>
      <c r="M124" s="136"/>
      <c r="T124" s="137"/>
      <c r="AT124" s="132" t="s">
        <v>112</v>
      </c>
      <c r="AU124" s="132" t="s">
        <v>83</v>
      </c>
      <c r="AV124" s="11" t="s">
        <v>85</v>
      </c>
      <c r="AW124" s="11" t="s">
        <v>34</v>
      </c>
      <c r="AX124" s="11" t="s">
        <v>83</v>
      </c>
      <c r="AY124" s="132" t="s">
        <v>105</v>
      </c>
    </row>
    <row r="125" spans="2:65" s="1" customFormat="1" ht="49.15" customHeight="1">
      <c r="B125" s="28"/>
      <c r="C125" s="117" t="s">
        <v>110</v>
      </c>
      <c r="D125" s="117" t="s">
        <v>106</v>
      </c>
      <c r="E125" s="118" t="s">
        <v>129</v>
      </c>
      <c r="F125" s="119" t="s">
        <v>130</v>
      </c>
      <c r="G125" s="120" t="s">
        <v>124</v>
      </c>
      <c r="H125" s="121">
        <v>96</v>
      </c>
      <c r="I125" s="122"/>
      <c r="J125" s="123">
        <f>ROUND(I125*H125,2)</f>
        <v>0</v>
      </c>
      <c r="K125" s="119" t="s">
        <v>165</v>
      </c>
      <c r="L125" s="28"/>
      <c r="M125" s="124" t="s">
        <v>1</v>
      </c>
      <c r="N125" s="125" t="s">
        <v>43</v>
      </c>
      <c r="P125" s="126">
        <f>O125*H125</f>
        <v>0</v>
      </c>
      <c r="Q125" s="126">
        <v>0</v>
      </c>
      <c r="R125" s="126">
        <f>Q125*H125</f>
        <v>0</v>
      </c>
      <c r="S125" s="126">
        <v>0</v>
      </c>
      <c r="T125" s="127">
        <f>S125*H125</f>
        <v>0</v>
      </c>
      <c r="AR125" s="128" t="s">
        <v>110</v>
      </c>
      <c r="AT125" s="128" t="s">
        <v>106</v>
      </c>
      <c r="AU125" s="128" t="s">
        <v>83</v>
      </c>
      <c r="AY125" s="13" t="s">
        <v>105</v>
      </c>
      <c r="BE125" s="129">
        <f>IF(N125="základní",J125,0)</f>
        <v>0</v>
      </c>
      <c r="BF125" s="129">
        <f>IF(N125="snížená",J125,0)</f>
        <v>0</v>
      </c>
      <c r="BG125" s="129">
        <f>IF(N125="zákl. přenesená",J125,0)</f>
        <v>0</v>
      </c>
      <c r="BH125" s="129">
        <f>IF(N125="sníž. přenesená",J125,0)</f>
        <v>0</v>
      </c>
      <c r="BI125" s="129">
        <f>IF(N125="nulová",J125,0)</f>
        <v>0</v>
      </c>
      <c r="BJ125" s="13" t="s">
        <v>83</v>
      </c>
      <c r="BK125" s="129">
        <f>ROUND(I125*H125,2)</f>
        <v>0</v>
      </c>
      <c r="BL125" s="13" t="s">
        <v>110</v>
      </c>
      <c r="BM125" s="128" t="s">
        <v>131</v>
      </c>
    </row>
    <row r="126" spans="2:65" s="1" customFormat="1" ht="48.75">
      <c r="B126" s="28"/>
      <c r="D126" s="131" t="s">
        <v>126</v>
      </c>
      <c r="F126" s="138" t="s">
        <v>132</v>
      </c>
      <c r="I126" s="139"/>
      <c r="L126" s="28"/>
      <c r="M126" s="140"/>
      <c r="T126" s="52"/>
      <c r="AT126" s="13" t="s">
        <v>126</v>
      </c>
      <c r="AU126" s="13" t="s">
        <v>83</v>
      </c>
    </row>
    <row r="127" spans="2:65" s="11" customFormat="1">
      <c r="B127" s="130"/>
      <c r="D127" s="131" t="s">
        <v>112</v>
      </c>
      <c r="E127" s="132" t="s">
        <v>1</v>
      </c>
      <c r="F127" s="133" t="s">
        <v>133</v>
      </c>
      <c r="H127" s="134">
        <v>96</v>
      </c>
      <c r="I127" s="135"/>
      <c r="L127" s="130"/>
      <c r="M127" s="136"/>
      <c r="T127" s="137"/>
      <c r="AT127" s="132" t="s">
        <v>112</v>
      </c>
      <c r="AU127" s="132" t="s">
        <v>83</v>
      </c>
      <c r="AV127" s="11" t="s">
        <v>85</v>
      </c>
      <c r="AW127" s="11" t="s">
        <v>34</v>
      </c>
      <c r="AX127" s="11" t="s">
        <v>83</v>
      </c>
      <c r="AY127" s="132" t="s">
        <v>105</v>
      </c>
    </row>
    <row r="128" spans="2:65" s="1" customFormat="1" ht="33" customHeight="1">
      <c r="B128" s="28"/>
      <c r="C128" s="117" t="s">
        <v>134</v>
      </c>
      <c r="D128" s="117" t="s">
        <v>106</v>
      </c>
      <c r="E128" s="118" t="s">
        <v>135</v>
      </c>
      <c r="F128" s="119" t="s">
        <v>136</v>
      </c>
      <c r="G128" s="120" t="s">
        <v>137</v>
      </c>
      <c r="H128" s="121">
        <v>12</v>
      </c>
      <c r="I128" s="122"/>
      <c r="J128" s="123">
        <f>ROUND(I128*H128,2)</f>
        <v>0</v>
      </c>
      <c r="K128" s="119" t="s">
        <v>165</v>
      </c>
      <c r="L128" s="28"/>
      <c r="M128" s="124" t="s">
        <v>1</v>
      </c>
      <c r="N128" s="125" t="s">
        <v>43</v>
      </c>
      <c r="P128" s="126">
        <f>O128*H128</f>
        <v>0</v>
      </c>
      <c r="Q128" s="126">
        <v>0</v>
      </c>
      <c r="R128" s="126">
        <f>Q128*H128</f>
        <v>0</v>
      </c>
      <c r="S128" s="126">
        <v>0</v>
      </c>
      <c r="T128" s="127">
        <f>S128*H128</f>
        <v>0</v>
      </c>
      <c r="AR128" s="128" t="s">
        <v>110</v>
      </c>
      <c r="AT128" s="128" t="s">
        <v>106</v>
      </c>
      <c r="AU128" s="128" t="s">
        <v>83</v>
      </c>
      <c r="AY128" s="13" t="s">
        <v>105</v>
      </c>
      <c r="BE128" s="129">
        <f>IF(N128="základní",J128,0)</f>
        <v>0</v>
      </c>
      <c r="BF128" s="129">
        <f>IF(N128="snížená",J128,0)</f>
        <v>0</v>
      </c>
      <c r="BG128" s="129">
        <f>IF(N128="zákl. přenesená",J128,0)</f>
        <v>0</v>
      </c>
      <c r="BH128" s="129">
        <f>IF(N128="sníž. přenesená",J128,0)</f>
        <v>0</v>
      </c>
      <c r="BI128" s="129">
        <f>IF(N128="nulová",J128,0)</f>
        <v>0</v>
      </c>
      <c r="BJ128" s="13" t="s">
        <v>83</v>
      </c>
      <c r="BK128" s="129">
        <f>ROUND(I128*H128,2)</f>
        <v>0</v>
      </c>
      <c r="BL128" s="13" t="s">
        <v>110</v>
      </c>
      <c r="BM128" s="128" t="s">
        <v>138</v>
      </c>
    </row>
    <row r="129" spans="2:65" s="1" customFormat="1" ht="48.75">
      <c r="B129" s="28"/>
      <c r="D129" s="131" t="s">
        <v>126</v>
      </c>
      <c r="F129" s="138" t="s">
        <v>139</v>
      </c>
      <c r="I129" s="139"/>
      <c r="L129" s="28"/>
      <c r="M129" s="140"/>
      <c r="T129" s="52"/>
      <c r="AT129" s="13" t="s">
        <v>126</v>
      </c>
      <c r="AU129" s="13" t="s">
        <v>83</v>
      </c>
    </row>
    <row r="130" spans="2:65" s="11" customFormat="1">
      <c r="B130" s="130"/>
      <c r="D130" s="131"/>
      <c r="E130" s="132"/>
      <c r="F130" s="133"/>
      <c r="H130" s="134"/>
      <c r="I130" s="135"/>
      <c r="L130" s="130"/>
      <c r="M130" s="136"/>
      <c r="T130" s="137"/>
      <c r="AT130" s="132" t="s">
        <v>112</v>
      </c>
      <c r="AU130" s="132" t="s">
        <v>83</v>
      </c>
      <c r="AV130" s="11" t="s">
        <v>85</v>
      </c>
      <c r="AW130" s="11" t="s">
        <v>34</v>
      </c>
      <c r="AX130" s="11" t="s">
        <v>83</v>
      </c>
      <c r="AY130" s="132" t="s">
        <v>105</v>
      </c>
    </row>
    <row r="131" spans="2:65" s="1" customFormat="1" ht="33" customHeight="1">
      <c r="B131" s="28"/>
      <c r="C131" s="117" t="s">
        <v>140</v>
      </c>
      <c r="D131" s="117" t="s">
        <v>106</v>
      </c>
      <c r="E131" s="118" t="s">
        <v>141</v>
      </c>
      <c r="F131" s="119" t="s">
        <v>142</v>
      </c>
      <c r="G131" s="120" t="s">
        <v>137</v>
      </c>
      <c r="H131" s="121">
        <v>12</v>
      </c>
      <c r="I131" s="122"/>
      <c r="J131" s="123">
        <f>ROUND(I131*H131,2)</f>
        <v>0</v>
      </c>
      <c r="K131" s="119" t="s">
        <v>165</v>
      </c>
      <c r="L131" s="28"/>
      <c r="M131" s="124" t="s">
        <v>1</v>
      </c>
      <c r="N131" s="125" t="s">
        <v>43</v>
      </c>
      <c r="P131" s="126">
        <f>O131*H131</f>
        <v>0</v>
      </c>
      <c r="Q131" s="126">
        <v>0</v>
      </c>
      <c r="R131" s="126">
        <f>Q131*H131</f>
        <v>0</v>
      </c>
      <c r="S131" s="126">
        <v>0</v>
      </c>
      <c r="T131" s="127">
        <f>S131*H131</f>
        <v>0</v>
      </c>
      <c r="AR131" s="128" t="s">
        <v>110</v>
      </c>
      <c r="AT131" s="128" t="s">
        <v>106</v>
      </c>
      <c r="AU131" s="128" t="s">
        <v>83</v>
      </c>
      <c r="AY131" s="13" t="s">
        <v>105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3" t="s">
        <v>83</v>
      </c>
      <c r="BK131" s="129">
        <f>ROUND(I131*H131,2)</f>
        <v>0</v>
      </c>
      <c r="BL131" s="13" t="s">
        <v>110</v>
      </c>
      <c r="BM131" s="128" t="s">
        <v>143</v>
      </c>
    </row>
    <row r="132" spans="2:65" s="1" customFormat="1" ht="48.75">
      <c r="B132" s="28"/>
      <c r="D132" s="131" t="s">
        <v>126</v>
      </c>
      <c r="F132" s="138" t="s">
        <v>144</v>
      </c>
      <c r="I132" s="139"/>
      <c r="L132" s="28"/>
      <c r="M132" s="140"/>
      <c r="T132" s="52"/>
      <c r="AT132" s="13" t="s">
        <v>126</v>
      </c>
      <c r="AU132" s="13" t="s">
        <v>83</v>
      </c>
    </row>
    <row r="133" spans="2:65" s="11" customFormat="1">
      <c r="B133" s="130"/>
      <c r="D133" s="131"/>
      <c r="E133" s="132"/>
      <c r="F133" s="133"/>
      <c r="H133" s="134"/>
      <c r="I133" s="135"/>
      <c r="L133" s="130"/>
      <c r="M133" s="136"/>
      <c r="T133" s="137"/>
      <c r="AT133" s="132" t="s">
        <v>112</v>
      </c>
      <c r="AU133" s="132" t="s">
        <v>83</v>
      </c>
      <c r="AV133" s="11" t="s">
        <v>85</v>
      </c>
      <c r="AW133" s="11" t="s">
        <v>34</v>
      </c>
      <c r="AX133" s="11" t="s">
        <v>83</v>
      </c>
      <c r="AY133" s="132" t="s">
        <v>105</v>
      </c>
    </row>
    <row r="134" spans="2:65" s="1" customFormat="1" ht="37.9" customHeight="1">
      <c r="B134" s="28"/>
      <c r="C134" s="117" t="s">
        <v>145</v>
      </c>
      <c r="D134" s="117" t="s">
        <v>106</v>
      </c>
      <c r="E134" s="118" t="s">
        <v>146</v>
      </c>
      <c r="F134" s="119" t="s">
        <v>147</v>
      </c>
      <c r="G134" s="120" t="s">
        <v>137</v>
      </c>
      <c r="H134" s="121">
        <v>5</v>
      </c>
      <c r="I134" s="122"/>
      <c r="J134" s="123">
        <f>ROUND(I134*H134,2)</f>
        <v>0</v>
      </c>
      <c r="K134" s="119" t="s">
        <v>165</v>
      </c>
      <c r="L134" s="28"/>
      <c r="M134" s="124" t="s">
        <v>1</v>
      </c>
      <c r="N134" s="125" t="s">
        <v>43</v>
      </c>
      <c r="P134" s="126">
        <f>O134*H134</f>
        <v>0</v>
      </c>
      <c r="Q134" s="126">
        <v>0</v>
      </c>
      <c r="R134" s="126">
        <f>Q134*H134</f>
        <v>0</v>
      </c>
      <c r="S134" s="126">
        <v>0</v>
      </c>
      <c r="T134" s="127">
        <f>S134*H134</f>
        <v>0</v>
      </c>
      <c r="AR134" s="128" t="s">
        <v>110</v>
      </c>
      <c r="AT134" s="128" t="s">
        <v>106</v>
      </c>
      <c r="AU134" s="128" t="s">
        <v>83</v>
      </c>
      <c r="AY134" s="13" t="s">
        <v>105</v>
      </c>
      <c r="BE134" s="129">
        <f>IF(N134="základní",J134,0)</f>
        <v>0</v>
      </c>
      <c r="BF134" s="129">
        <f>IF(N134="snížená",J134,0)</f>
        <v>0</v>
      </c>
      <c r="BG134" s="129">
        <f>IF(N134="zákl. přenesená",J134,0)</f>
        <v>0</v>
      </c>
      <c r="BH134" s="129">
        <f>IF(N134="sníž. přenesená",J134,0)</f>
        <v>0</v>
      </c>
      <c r="BI134" s="129">
        <f>IF(N134="nulová",J134,0)</f>
        <v>0</v>
      </c>
      <c r="BJ134" s="13" t="s">
        <v>83</v>
      </c>
      <c r="BK134" s="129">
        <f>ROUND(I134*H134,2)</f>
        <v>0</v>
      </c>
      <c r="BL134" s="13" t="s">
        <v>110</v>
      </c>
      <c r="BM134" s="128" t="s">
        <v>148</v>
      </c>
    </row>
    <row r="135" spans="2:65" s="1" customFormat="1" ht="19.5">
      <c r="B135" s="28"/>
      <c r="D135" s="131" t="s">
        <v>126</v>
      </c>
      <c r="F135" s="138" t="s">
        <v>149</v>
      </c>
      <c r="I135" s="139"/>
      <c r="L135" s="28"/>
      <c r="M135" s="140"/>
      <c r="T135" s="52"/>
      <c r="AT135" s="13" t="s">
        <v>126</v>
      </c>
      <c r="AU135" s="13" t="s">
        <v>83</v>
      </c>
    </row>
    <row r="136" spans="2:65" s="1" customFormat="1" ht="37.9" customHeight="1">
      <c r="B136" s="28"/>
      <c r="C136" s="117" t="s">
        <v>150</v>
      </c>
      <c r="D136" s="117" t="s">
        <v>106</v>
      </c>
      <c r="E136" s="118" t="s">
        <v>151</v>
      </c>
      <c r="F136" s="119" t="s">
        <v>152</v>
      </c>
      <c r="G136" s="120" t="s">
        <v>137</v>
      </c>
      <c r="H136" s="121">
        <v>5</v>
      </c>
      <c r="I136" s="122"/>
      <c r="J136" s="123">
        <f>ROUND(I136*H136,2)</f>
        <v>0</v>
      </c>
      <c r="K136" s="119" t="s">
        <v>165</v>
      </c>
      <c r="L136" s="28"/>
      <c r="M136" s="124" t="s">
        <v>1</v>
      </c>
      <c r="N136" s="125" t="s">
        <v>43</v>
      </c>
      <c r="P136" s="126">
        <f>O136*H136</f>
        <v>0</v>
      </c>
      <c r="Q136" s="126">
        <v>0</v>
      </c>
      <c r="R136" s="126">
        <f>Q136*H136</f>
        <v>0</v>
      </c>
      <c r="S136" s="126">
        <v>0</v>
      </c>
      <c r="T136" s="127">
        <f>S136*H136</f>
        <v>0</v>
      </c>
      <c r="AR136" s="128" t="s">
        <v>110</v>
      </c>
      <c r="AT136" s="128" t="s">
        <v>106</v>
      </c>
      <c r="AU136" s="128" t="s">
        <v>83</v>
      </c>
      <c r="AY136" s="13" t="s">
        <v>105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3" t="s">
        <v>83</v>
      </c>
      <c r="BK136" s="129">
        <f>ROUND(I136*H136,2)</f>
        <v>0</v>
      </c>
      <c r="BL136" s="13" t="s">
        <v>110</v>
      </c>
      <c r="BM136" s="128" t="s">
        <v>153</v>
      </c>
    </row>
    <row r="137" spans="2:65" s="1" customFormat="1" ht="19.5">
      <c r="B137" s="28"/>
      <c r="D137" s="131" t="s">
        <v>126</v>
      </c>
      <c r="F137" s="138" t="s">
        <v>149</v>
      </c>
      <c r="I137" s="139"/>
      <c r="L137" s="28"/>
      <c r="M137" s="140"/>
      <c r="T137" s="52"/>
      <c r="AT137" s="13" t="s">
        <v>126</v>
      </c>
      <c r="AU137" s="13" t="s">
        <v>83</v>
      </c>
    </row>
    <row r="138" spans="2:65" s="10" customFormat="1" ht="25.9" customHeight="1">
      <c r="B138" s="107"/>
      <c r="D138" s="108" t="s">
        <v>77</v>
      </c>
      <c r="E138" s="109" t="s">
        <v>154</v>
      </c>
      <c r="F138" s="109" t="s">
        <v>155</v>
      </c>
      <c r="I138" s="110"/>
      <c r="J138" s="111">
        <f>BK138</f>
        <v>0</v>
      </c>
      <c r="L138" s="107"/>
      <c r="M138" s="112"/>
      <c r="P138" s="113">
        <f>SUM(P139:P140)</f>
        <v>0</v>
      </c>
      <c r="R138" s="113">
        <f>SUM(R139:R140)</f>
        <v>0</v>
      </c>
      <c r="T138" s="114">
        <f>SUM(T139:T140)</f>
        <v>0</v>
      </c>
      <c r="AR138" s="108" t="s">
        <v>83</v>
      </c>
      <c r="AT138" s="115" t="s">
        <v>77</v>
      </c>
      <c r="AU138" s="115" t="s">
        <v>78</v>
      </c>
      <c r="AY138" s="108" t="s">
        <v>105</v>
      </c>
      <c r="BK138" s="116">
        <f>SUM(BK139:BK140)</f>
        <v>0</v>
      </c>
    </row>
    <row r="139" spans="2:65" s="1" customFormat="1" ht="21.75" customHeight="1">
      <c r="B139" s="28"/>
      <c r="C139" s="117" t="s">
        <v>156</v>
      </c>
      <c r="D139" s="117" t="s">
        <v>106</v>
      </c>
      <c r="E139" s="118" t="s">
        <v>157</v>
      </c>
      <c r="F139" s="119" t="s">
        <v>158</v>
      </c>
      <c r="G139" s="120" t="s">
        <v>116</v>
      </c>
      <c r="H139" s="121">
        <v>48</v>
      </c>
      <c r="I139" s="122"/>
      <c r="J139" s="123">
        <f>ROUND(I139*H139,2)</f>
        <v>0</v>
      </c>
      <c r="K139" s="119" t="s">
        <v>165</v>
      </c>
      <c r="L139" s="28"/>
      <c r="M139" s="124" t="s">
        <v>1</v>
      </c>
      <c r="N139" s="125" t="s">
        <v>43</v>
      </c>
      <c r="P139" s="126">
        <f>O139*H139</f>
        <v>0</v>
      </c>
      <c r="Q139" s="126">
        <v>0</v>
      </c>
      <c r="R139" s="126">
        <f>Q139*H139</f>
        <v>0</v>
      </c>
      <c r="S139" s="126">
        <v>0</v>
      </c>
      <c r="T139" s="127">
        <f>S139*H139</f>
        <v>0</v>
      </c>
      <c r="AR139" s="128" t="s">
        <v>110</v>
      </c>
      <c r="AT139" s="128" t="s">
        <v>106</v>
      </c>
      <c r="AU139" s="128" t="s">
        <v>83</v>
      </c>
      <c r="AY139" s="13" t="s">
        <v>105</v>
      </c>
      <c r="BE139" s="129">
        <f>IF(N139="základní",J139,0)</f>
        <v>0</v>
      </c>
      <c r="BF139" s="129">
        <f>IF(N139="snížená",J139,0)</f>
        <v>0</v>
      </c>
      <c r="BG139" s="129">
        <f>IF(N139="zákl. přenesená",J139,0)</f>
        <v>0</v>
      </c>
      <c r="BH139" s="129">
        <f>IF(N139="sníž. přenesená",J139,0)</f>
        <v>0</v>
      </c>
      <c r="BI139" s="129">
        <f>IF(N139="nulová",J139,0)</f>
        <v>0</v>
      </c>
      <c r="BJ139" s="13" t="s">
        <v>83</v>
      </c>
      <c r="BK139" s="129">
        <f>ROUND(I139*H139,2)</f>
        <v>0</v>
      </c>
      <c r="BL139" s="13" t="s">
        <v>110</v>
      </c>
      <c r="BM139" s="128" t="s">
        <v>159</v>
      </c>
    </row>
    <row r="140" spans="2:65" s="11" customFormat="1">
      <c r="B140" s="130"/>
      <c r="D140" s="131" t="s">
        <v>112</v>
      </c>
      <c r="E140" s="132" t="s">
        <v>1</v>
      </c>
      <c r="F140" s="133" t="s">
        <v>166</v>
      </c>
      <c r="H140" s="134">
        <v>48</v>
      </c>
      <c r="I140" s="135"/>
      <c r="L140" s="130"/>
      <c r="M140" s="141"/>
      <c r="N140" s="142"/>
      <c r="O140" s="142"/>
      <c r="P140" s="142"/>
      <c r="Q140" s="142"/>
      <c r="R140" s="142"/>
      <c r="S140" s="142"/>
      <c r="T140" s="143"/>
      <c r="AT140" s="132" t="s">
        <v>112</v>
      </c>
      <c r="AU140" s="132" t="s">
        <v>83</v>
      </c>
      <c r="AV140" s="11" t="s">
        <v>85</v>
      </c>
      <c r="AW140" s="11" t="s">
        <v>34</v>
      </c>
      <c r="AX140" s="11" t="s">
        <v>83</v>
      </c>
      <c r="AY140" s="132" t="s">
        <v>105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28"/>
    </row>
  </sheetData>
  <sheetProtection algorithmName="SHA-512" hashValue="iuch7os4JoX9Dp0DAoeUxjtSGk17UpjDDIgQXJe/jyog8hKvee58Av1981Q9cDJxu/gkWIEws/Ze+yUDbHcilw==" saltValue="Cijk9neyRbetkBLYomqseg==" spinCount="100000" sheet="1" objects="1" scenarios="1" formatColumns="0" formatRows="0" autoFilter="0"/>
  <autoFilter ref="C114:K140" xr:uid="{00000000-0009-0000-0000-000001000000}"/>
  <mergeCells count="6">
    <mergeCell ref="E107:H107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69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vývozu...</vt:lpstr>
      <vt:lpstr>'OR_PHA - Zajištění vývozu...'!Názvy_tisku</vt:lpstr>
      <vt:lpstr>'Rekapitulace zakázky'!Názvy_tisku</vt:lpstr>
      <vt:lpstr>'OR_PHA - Zajištění vývozu...'!Oblast_tisku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2024-12-06T08:05:45Z</dcterms:created>
  <dcterms:modified xsi:type="dcterms:W3CDTF">2024-12-06T12:24:26Z</dcterms:modified>
</cp:coreProperties>
</file>